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kin Cataño\Desktop\Nuevo PRAMING\3. Cocorna_III\Demanda\Memorias_sistemas_tratamiento\ARD\"/>
    </mc:Choice>
  </mc:AlternateContent>
  <bookViews>
    <workbookView xWindow="0" yWindow="0" windowWidth="28800" windowHeight="12180"/>
  </bookViews>
  <sheets>
    <sheet name="Septico Casa de máquinas" sheetId="1" r:id="rId1"/>
    <sheet name="Septico Captación" sheetId="2" r:id="rId2"/>
    <sheet name="Trampa de grasa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3" l="1"/>
  <c r="G7" i="3" s="1"/>
  <c r="G6" i="3" s="1"/>
  <c r="G9" i="3" s="1"/>
  <c r="G4" i="3"/>
  <c r="G8" i="3" s="1"/>
  <c r="G10" i="3" l="1"/>
  <c r="G11" i="3"/>
  <c r="J9" i="2" l="1"/>
  <c r="I9" i="2"/>
  <c r="H9" i="2"/>
  <c r="J8" i="2"/>
  <c r="J10" i="2" s="1"/>
  <c r="I8" i="2"/>
  <c r="H8" i="2"/>
  <c r="I10" i="1"/>
  <c r="I9" i="1"/>
  <c r="I8" i="1"/>
  <c r="J9" i="1"/>
  <c r="H9" i="1"/>
  <c r="J8" i="1"/>
  <c r="H8" i="1"/>
  <c r="I10" i="2" l="1"/>
  <c r="H10" i="2"/>
  <c r="J10" i="1"/>
  <c r="H10" i="1"/>
</calcChain>
</file>

<file path=xl/sharedStrings.xml><?xml version="1.0" encoding="utf-8"?>
<sst xmlns="http://schemas.openxmlformats.org/spreadsheetml/2006/main" count="60" uniqueCount="38">
  <si>
    <t>Altura útil h (m)</t>
  </si>
  <si>
    <t>Diámetro T. Séptico (m)</t>
  </si>
  <si>
    <t>Diámetro FAFA (m)</t>
  </si>
  <si>
    <t>Borde libre</t>
  </si>
  <si>
    <t>Asumido</t>
  </si>
  <si>
    <t xml:space="preserve">Requerido </t>
  </si>
  <si>
    <t>Bruto</t>
  </si>
  <si>
    <t>Volumen tanque séptico (m3)</t>
  </si>
  <si>
    <t>Caudal de diseño (L/s)</t>
  </si>
  <si>
    <t>Volumen total módulo (m3)</t>
  </si>
  <si>
    <t>Volumen FAFA (m3)</t>
  </si>
  <si>
    <t>VOLUMEN DEL SISTEMA</t>
  </si>
  <si>
    <t>ALTURA ÚTIL</t>
  </si>
  <si>
    <t>DIÁMETRO</t>
  </si>
  <si>
    <t>En el RAS se recomienda un diámetro interno mínimo de 1.10 m para el tanque séptico</t>
  </si>
  <si>
    <t>TIEMPO DE RETENCIÓN FAFA</t>
  </si>
  <si>
    <t>TIEMPO DE RETENCIÓN T. SÉPTICO</t>
  </si>
  <si>
    <t>Asumido: Volumen considerando el diámetr y altura elegidos</t>
  </si>
  <si>
    <t>Tiempo de retención hidráulica FAFA (horas)</t>
  </si>
  <si>
    <t>Tiempo de retención hidráulica T. Séptico (horas)</t>
  </si>
  <si>
    <t xml:space="preserve">Requerido: Volumen calculado a partir de los tiempos de retención </t>
  </si>
  <si>
    <t>Bruto: Volumen total considerando la altura útil + borde libre</t>
  </si>
  <si>
    <t xml:space="preserve"> A partir del volumen útil requerido se elige el valor de la profundidad (altura) útil del sistema, considerando la Tabla E.3.3 del RAS 2000</t>
  </si>
  <si>
    <t>Asumido: Volumen considerando el diámetro y altura elegidos</t>
  </si>
  <si>
    <t>Ingresar datos</t>
  </si>
  <si>
    <t>Resultados</t>
  </si>
  <si>
    <t>Caudal diseño Qd (L/s)</t>
  </si>
  <si>
    <t>Volumen de la Trampra V (L)</t>
  </si>
  <si>
    <t>tiempo de retención hidráulico tr (s)</t>
  </si>
  <si>
    <t>Área superficial de la trampa A (m2)</t>
  </si>
  <si>
    <t>Velocidad ascendente Va (m/s)</t>
  </si>
  <si>
    <t>Largo Trampa L (m)</t>
  </si>
  <si>
    <t>Ancho Trampa B (m)</t>
  </si>
  <si>
    <t>Altura Trampa H (m)</t>
  </si>
  <si>
    <t>Ubicación del bafle Ub (m)</t>
  </si>
  <si>
    <t>Altura del bafle Hb (m)</t>
  </si>
  <si>
    <t>Espacio entre bafle y fondo (m)</t>
  </si>
  <si>
    <t>RAS 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</si>
</sst>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/>
    <xf numFmtId="2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1" fillId="0" borderId="0" xfId="0" applyFont="1"/>
    <xf numFmtId="0" fontId="0" fillId="0" borderId="2" xfId="0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3" Type="http://schemas.openxmlformats.org/officeDocument/2006/relationships/image" Target="../media/image6.png"/><Relationship Id="rId7" Type="http://schemas.openxmlformats.org/officeDocument/2006/relationships/image" Target="../media/image10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6" Type="http://schemas.openxmlformats.org/officeDocument/2006/relationships/image" Target="../media/image9.png"/><Relationship Id="rId11" Type="http://schemas.openxmlformats.org/officeDocument/2006/relationships/image" Target="../media/image14.png"/><Relationship Id="rId5" Type="http://schemas.openxmlformats.org/officeDocument/2006/relationships/image" Target="../media/image8.png"/><Relationship Id="rId10" Type="http://schemas.openxmlformats.org/officeDocument/2006/relationships/image" Target="../media/image13.png"/><Relationship Id="rId4" Type="http://schemas.openxmlformats.org/officeDocument/2006/relationships/image" Target="../media/image7.png"/><Relationship Id="rId9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775637</xdr:colOff>
      <xdr:row>17</xdr:row>
      <xdr:rowOff>47625</xdr:rowOff>
    </xdr:from>
    <xdr:to>
      <xdr:col>5</xdr:col>
      <xdr:colOff>761999</xdr:colOff>
      <xdr:row>24</xdr:row>
      <xdr:rowOff>171449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2037" y="3486150"/>
          <a:ext cx="4853637" cy="13906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781050</xdr:colOff>
      <xdr:row>15</xdr:row>
      <xdr:rowOff>85725</xdr:rowOff>
    </xdr:from>
    <xdr:to>
      <xdr:col>10</xdr:col>
      <xdr:colOff>828675</xdr:colOff>
      <xdr:row>34</xdr:row>
      <xdr:rowOff>2333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4725" y="2809875"/>
          <a:ext cx="5848350" cy="39075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66675</xdr:colOff>
      <xdr:row>15</xdr:row>
      <xdr:rowOff>114300</xdr:rowOff>
    </xdr:from>
    <xdr:to>
      <xdr:col>19</xdr:col>
      <xdr:colOff>28575</xdr:colOff>
      <xdr:row>25</xdr:row>
      <xdr:rowOff>49843</xdr:rowOff>
    </xdr:to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49275" y="2838450"/>
          <a:ext cx="6667500" cy="2107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775637</xdr:colOff>
      <xdr:row>17</xdr:row>
      <xdr:rowOff>47625</xdr:rowOff>
    </xdr:from>
    <xdr:to>
      <xdr:col>5</xdr:col>
      <xdr:colOff>761999</xdr:colOff>
      <xdr:row>24</xdr:row>
      <xdr:rowOff>171449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2037" y="3495675"/>
          <a:ext cx="4853637" cy="13906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781050</xdr:colOff>
      <xdr:row>15</xdr:row>
      <xdr:rowOff>85725</xdr:rowOff>
    </xdr:from>
    <xdr:to>
      <xdr:col>10</xdr:col>
      <xdr:colOff>828675</xdr:colOff>
      <xdr:row>34</xdr:row>
      <xdr:rowOff>2333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4725" y="2809875"/>
          <a:ext cx="5848350" cy="39075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66675</xdr:colOff>
      <xdr:row>15</xdr:row>
      <xdr:rowOff>114300</xdr:rowOff>
    </xdr:from>
    <xdr:to>
      <xdr:col>19</xdr:col>
      <xdr:colOff>28575</xdr:colOff>
      <xdr:row>25</xdr:row>
      <xdr:rowOff>49843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49275" y="2838450"/>
          <a:ext cx="6667500" cy="2107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285749</xdr:colOff>
      <xdr:row>16</xdr:row>
      <xdr:rowOff>114300</xdr:rowOff>
    </xdr:from>
    <xdr:to>
      <xdr:col>18</xdr:col>
      <xdr:colOff>180974</xdr:colOff>
      <xdr:row>34</xdr:row>
      <xdr:rowOff>55252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23369" y="6111240"/>
          <a:ext cx="7576185" cy="30956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152400</xdr:colOff>
      <xdr:row>14</xdr:row>
      <xdr:rowOff>142876</xdr:rowOff>
    </xdr:from>
    <xdr:to>
      <xdr:col>5</xdr:col>
      <xdr:colOff>685800</xdr:colOff>
      <xdr:row>21</xdr:row>
      <xdr:rowOff>139855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5789296"/>
          <a:ext cx="5379720" cy="1223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142875</xdr:colOff>
      <xdr:row>23</xdr:row>
      <xdr:rowOff>57150</xdr:rowOff>
    </xdr:from>
    <xdr:to>
      <xdr:col>6</xdr:col>
      <xdr:colOff>1905000</xdr:colOff>
      <xdr:row>33</xdr:row>
      <xdr:rowOff>160031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7280910"/>
          <a:ext cx="9397365" cy="18554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152400</xdr:colOff>
      <xdr:row>3</xdr:row>
      <xdr:rowOff>180975</xdr:rowOff>
    </xdr:from>
    <xdr:to>
      <xdr:col>10</xdr:col>
      <xdr:colOff>523874</xdr:colOff>
      <xdr:row>3</xdr:row>
      <xdr:rowOff>538674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0020" y="958215"/>
          <a:ext cx="1224914" cy="357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28575</xdr:colOff>
      <xdr:row>4</xdr:row>
      <xdr:rowOff>9526</xdr:rowOff>
    </xdr:from>
    <xdr:to>
      <xdr:col>10</xdr:col>
      <xdr:colOff>333374</xdr:colOff>
      <xdr:row>5</xdr:row>
      <xdr:rowOff>64243</xdr:rowOff>
    </xdr:to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66195" y="1381126"/>
          <a:ext cx="1158239" cy="5804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207487</xdr:colOff>
      <xdr:row>7</xdr:row>
      <xdr:rowOff>85725</xdr:rowOff>
    </xdr:from>
    <xdr:to>
      <xdr:col>10</xdr:col>
      <xdr:colOff>66674</xdr:colOff>
      <xdr:row>7</xdr:row>
      <xdr:rowOff>590550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45107" y="2927985"/>
          <a:ext cx="712627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121920</xdr:colOff>
      <xdr:row>5</xdr:row>
      <xdr:rowOff>152400</xdr:rowOff>
    </xdr:from>
    <xdr:to>
      <xdr:col>10</xdr:col>
      <xdr:colOff>323850</xdr:colOff>
      <xdr:row>5</xdr:row>
      <xdr:rowOff>521970</xdr:rowOff>
    </xdr:to>
    <xdr:pic>
      <xdr:nvPicPr>
        <xdr:cNvPr id="8" name="Imagen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59540" y="2049780"/>
          <a:ext cx="1055370" cy="3695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28575</xdr:colOff>
      <xdr:row>5</xdr:row>
      <xdr:rowOff>447675</xdr:rowOff>
    </xdr:from>
    <xdr:to>
      <xdr:col>10</xdr:col>
      <xdr:colOff>504825</xdr:colOff>
      <xdr:row>7</xdr:row>
      <xdr:rowOff>57150</xdr:rowOff>
    </xdr:to>
    <xdr:pic>
      <xdr:nvPicPr>
        <xdr:cNvPr id="9" name="Imagen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66195" y="2345055"/>
          <a:ext cx="1329690" cy="5543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114299</xdr:colOff>
      <xdr:row>8</xdr:row>
      <xdr:rowOff>114300</xdr:rowOff>
    </xdr:from>
    <xdr:to>
      <xdr:col>11</xdr:col>
      <xdr:colOff>9524</xdr:colOff>
      <xdr:row>8</xdr:row>
      <xdr:rowOff>403582</xdr:rowOff>
    </xdr:to>
    <xdr:pic>
      <xdr:nvPicPr>
        <xdr:cNvPr id="10" name="Imagen 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51919" y="3642360"/>
          <a:ext cx="1602105" cy="2892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38100</xdr:colOff>
      <xdr:row>9</xdr:row>
      <xdr:rowOff>9525</xdr:rowOff>
    </xdr:from>
    <xdr:to>
      <xdr:col>10</xdr:col>
      <xdr:colOff>676275</xdr:colOff>
      <xdr:row>9</xdr:row>
      <xdr:rowOff>333375</xdr:rowOff>
    </xdr:to>
    <xdr:pic>
      <xdr:nvPicPr>
        <xdr:cNvPr id="11" name="Imagen 10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75720" y="3994785"/>
          <a:ext cx="1491615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152400</xdr:colOff>
      <xdr:row>10</xdr:row>
      <xdr:rowOff>66675</xdr:rowOff>
    </xdr:from>
    <xdr:to>
      <xdr:col>11</xdr:col>
      <xdr:colOff>9525</xdr:colOff>
      <xdr:row>10</xdr:row>
      <xdr:rowOff>361950</xdr:rowOff>
    </xdr:to>
    <xdr:pic>
      <xdr:nvPicPr>
        <xdr:cNvPr id="12" name="Imagen 11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0020" y="4417695"/>
          <a:ext cx="1564005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M29"/>
  <sheetViews>
    <sheetView tabSelected="1" workbookViewId="0"/>
  </sheetViews>
  <sheetFormatPr baseColWidth="10" defaultRowHeight="13.8" x14ac:dyDescent="0.25"/>
  <cols>
    <col min="4" max="4" width="41.8984375" customWidth="1"/>
    <col min="7" max="7" width="26.09765625" customWidth="1"/>
    <col min="8" max="8" width="15.09765625" customWidth="1"/>
    <col min="9" max="9" width="11.8984375" customWidth="1"/>
    <col min="10" max="10" width="12" customWidth="1"/>
  </cols>
  <sheetData>
    <row r="4" spans="4:13" x14ac:dyDescent="0.25">
      <c r="D4" s="1" t="s">
        <v>8</v>
      </c>
      <c r="E4" s="3">
        <v>2.1000000000000001E-2</v>
      </c>
      <c r="L4" t="s">
        <v>21</v>
      </c>
    </row>
    <row r="5" spans="4:13" x14ac:dyDescent="0.25">
      <c r="D5" s="1" t="s">
        <v>18</v>
      </c>
      <c r="E5" s="3">
        <v>5.25</v>
      </c>
      <c r="L5" t="s">
        <v>23</v>
      </c>
    </row>
    <row r="6" spans="4:13" x14ac:dyDescent="0.25">
      <c r="D6" s="1" t="s">
        <v>19</v>
      </c>
      <c r="E6" s="3">
        <v>22</v>
      </c>
      <c r="L6" t="s">
        <v>20</v>
      </c>
    </row>
    <row r="7" spans="4:13" x14ac:dyDescent="0.25">
      <c r="D7" s="1" t="s">
        <v>2</v>
      </c>
      <c r="E7" s="3">
        <v>0.75</v>
      </c>
      <c r="G7" s="1" t="s">
        <v>11</v>
      </c>
      <c r="H7" s="2" t="s">
        <v>4</v>
      </c>
      <c r="I7" s="2" t="s">
        <v>5</v>
      </c>
      <c r="J7" s="2" t="s">
        <v>6</v>
      </c>
      <c r="L7" s="9"/>
    </row>
    <row r="8" spans="4:13" x14ac:dyDescent="0.25">
      <c r="D8" s="1" t="s">
        <v>1</v>
      </c>
      <c r="E8" s="3">
        <v>1.5</v>
      </c>
      <c r="G8" s="1" t="s">
        <v>7</v>
      </c>
      <c r="H8" s="4">
        <f>(PI()*E9/4)*((E8^2)-(E7^2))</f>
        <v>1.5904312808798329</v>
      </c>
      <c r="I8" s="5">
        <f>E6*3.6*E4</f>
        <v>1.6632000000000002</v>
      </c>
      <c r="J8" s="4">
        <f>(PI()*(E9+E10)/4)*((E8^2)-(E7^2))</f>
        <v>1.8555031610264716</v>
      </c>
    </row>
    <row r="9" spans="4:13" x14ac:dyDescent="0.25">
      <c r="D9" s="1" t="s">
        <v>0</v>
      </c>
      <c r="E9" s="3">
        <v>1.2</v>
      </c>
      <c r="G9" s="1" t="s">
        <v>10</v>
      </c>
      <c r="H9" s="4">
        <f>(PI()*E9*(E7^2))/4</f>
        <v>0.53014376029327759</v>
      </c>
      <c r="I9" s="5">
        <f>E5*3.6*E4</f>
        <v>0.39690000000000009</v>
      </c>
      <c r="J9" s="4">
        <f>(PI()*(E9+E10)*(E7^2))/4</f>
        <v>0.61850105367549046</v>
      </c>
    </row>
    <row r="10" spans="4:13" x14ac:dyDescent="0.25">
      <c r="D10" s="1" t="s">
        <v>3</v>
      </c>
      <c r="E10" s="3">
        <v>0.2</v>
      </c>
      <c r="G10" s="1" t="s">
        <v>9</v>
      </c>
      <c r="H10" s="4">
        <f>H8+H9</f>
        <v>2.1205750411731104</v>
      </c>
      <c r="I10" s="4">
        <f t="shared" ref="I10:J10" si="0">I8+I9</f>
        <v>2.0601000000000003</v>
      </c>
      <c r="J10" s="4">
        <f t="shared" si="0"/>
        <v>2.4740042147019619</v>
      </c>
    </row>
    <row r="14" spans="4:13" x14ac:dyDescent="0.25">
      <c r="D14" s="8" t="s">
        <v>12</v>
      </c>
      <c r="G14" s="8" t="s">
        <v>15</v>
      </c>
      <c r="M14" s="8" t="s">
        <v>16</v>
      </c>
    </row>
    <row r="16" spans="4:13" ht="41.4" x14ac:dyDescent="0.25">
      <c r="D16" s="7" t="s">
        <v>22</v>
      </c>
    </row>
    <row r="28" spans="4:4" x14ac:dyDescent="0.25">
      <c r="D28" s="8" t="s">
        <v>13</v>
      </c>
    </row>
    <row r="29" spans="4:4" ht="27.6" x14ac:dyDescent="0.25">
      <c r="D29" s="6" t="s">
        <v>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M29"/>
  <sheetViews>
    <sheetView topLeftCell="B1" workbookViewId="0">
      <selection activeCell="C26" sqref="C26"/>
    </sheetView>
  </sheetViews>
  <sheetFormatPr baseColWidth="10" defaultRowHeight="13.8" x14ac:dyDescent="0.25"/>
  <cols>
    <col min="4" max="4" width="41.8984375" customWidth="1"/>
    <col min="7" max="7" width="26.09765625" customWidth="1"/>
    <col min="8" max="8" width="15.09765625" customWidth="1"/>
    <col min="9" max="9" width="11.8984375" customWidth="1"/>
    <col min="10" max="10" width="12" customWidth="1"/>
  </cols>
  <sheetData>
    <row r="4" spans="4:13" x14ac:dyDescent="0.25">
      <c r="D4" s="1" t="s">
        <v>8</v>
      </c>
      <c r="E4" s="3">
        <v>3.0000000000000001E-3</v>
      </c>
      <c r="L4" t="s">
        <v>21</v>
      </c>
    </row>
    <row r="5" spans="4:13" x14ac:dyDescent="0.25">
      <c r="D5" s="1" t="s">
        <v>18</v>
      </c>
      <c r="E5" s="3">
        <v>5.25</v>
      </c>
      <c r="L5" t="s">
        <v>17</v>
      </c>
    </row>
    <row r="6" spans="4:13" x14ac:dyDescent="0.25">
      <c r="D6" s="1" t="s">
        <v>19</v>
      </c>
      <c r="E6" s="3">
        <v>24</v>
      </c>
      <c r="L6" t="s">
        <v>20</v>
      </c>
    </row>
    <row r="7" spans="4:13" x14ac:dyDescent="0.25">
      <c r="D7" s="1" t="s">
        <v>2</v>
      </c>
      <c r="E7" s="3">
        <v>0.75</v>
      </c>
      <c r="G7" s="1" t="s">
        <v>11</v>
      </c>
      <c r="H7" s="2" t="s">
        <v>4</v>
      </c>
      <c r="I7" s="2" t="s">
        <v>5</v>
      </c>
      <c r="J7" s="2" t="s">
        <v>6</v>
      </c>
      <c r="L7" s="9"/>
    </row>
    <row r="8" spans="4:13" x14ac:dyDescent="0.25">
      <c r="D8" s="1" t="s">
        <v>1</v>
      </c>
      <c r="E8" s="3">
        <v>1.5</v>
      </c>
      <c r="G8" s="1" t="s">
        <v>7</v>
      </c>
      <c r="H8" s="4">
        <f>(PI()*E9/4)*((E8^2)-(E7^2))</f>
        <v>1.5904312808798329</v>
      </c>
      <c r="I8" s="5">
        <f>E6*3.6*E4</f>
        <v>0.25920000000000004</v>
      </c>
      <c r="J8" s="4">
        <f>(PI()*(E9+E10)/4)*((E8^2)-(E7^2))</f>
        <v>1.8555031610264716</v>
      </c>
    </row>
    <row r="9" spans="4:13" x14ac:dyDescent="0.25">
      <c r="D9" s="1" t="s">
        <v>0</v>
      </c>
      <c r="E9" s="3">
        <v>1.2</v>
      </c>
      <c r="G9" s="1" t="s">
        <v>10</v>
      </c>
      <c r="H9" s="4">
        <f>(PI()*E9*(E7^2))/4</f>
        <v>0.53014376029327759</v>
      </c>
      <c r="I9" s="5">
        <f>E5*3.6*E4</f>
        <v>5.6700000000000007E-2</v>
      </c>
      <c r="J9" s="4">
        <f>(PI()*(E9+E10)*(E7^2))/4</f>
        <v>0.61850105367549046</v>
      </c>
    </row>
    <row r="10" spans="4:13" x14ac:dyDescent="0.25">
      <c r="D10" s="1" t="s">
        <v>3</v>
      </c>
      <c r="E10" s="3">
        <v>0.2</v>
      </c>
      <c r="G10" s="1" t="s">
        <v>9</v>
      </c>
      <c r="H10" s="4">
        <f>H8+H9</f>
        <v>2.1205750411731104</v>
      </c>
      <c r="I10" s="4">
        <f t="shared" ref="I10:J10" si="0">I8+I9</f>
        <v>0.31590000000000007</v>
      </c>
      <c r="J10" s="4">
        <f t="shared" si="0"/>
        <v>2.4740042147019619</v>
      </c>
    </row>
    <row r="14" spans="4:13" x14ac:dyDescent="0.25">
      <c r="D14" s="8" t="s">
        <v>12</v>
      </c>
      <c r="G14" s="8" t="s">
        <v>15</v>
      </c>
      <c r="M14" s="8" t="s">
        <v>16</v>
      </c>
    </row>
    <row r="16" spans="4:13" ht="41.4" x14ac:dyDescent="0.25">
      <c r="D16" s="7" t="s">
        <v>22</v>
      </c>
    </row>
    <row r="28" spans="4:4" x14ac:dyDescent="0.25">
      <c r="D28" s="8" t="s">
        <v>13</v>
      </c>
    </row>
    <row r="29" spans="4:4" ht="27.6" x14ac:dyDescent="0.25">
      <c r="D29" s="6" t="s">
        <v>14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C4" sqref="C4"/>
    </sheetView>
  </sheetViews>
  <sheetFormatPr baseColWidth="10" defaultRowHeight="13.8" x14ac:dyDescent="0.25"/>
  <cols>
    <col min="2" max="2" width="16.09765625" customWidth="1"/>
    <col min="3" max="3" width="13.8984375" customWidth="1"/>
    <col min="6" max="6" width="36.59765625" customWidth="1"/>
    <col min="7" max="7" width="27.5" customWidth="1"/>
  </cols>
  <sheetData>
    <row r="2" spans="2:7" ht="33.75" customHeight="1" x14ac:dyDescent="0.25">
      <c r="C2" s="10" t="s">
        <v>24</v>
      </c>
      <c r="G2" s="11" t="s">
        <v>25</v>
      </c>
    </row>
    <row r="4" spans="2:7" ht="47.25" customHeight="1" x14ac:dyDescent="0.25">
      <c r="B4" s="12" t="s">
        <v>26</v>
      </c>
      <c r="C4" s="13">
        <v>0.9</v>
      </c>
      <c r="F4" s="12" t="s">
        <v>27</v>
      </c>
      <c r="G4" s="14">
        <f>C4*C5</f>
        <v>162</v>
      </c>
    </row>
    <row r="5" spans="2:7" ht="41.4" x14ac:dyDescent="0.25">
      <c r="B5" s="12" t="s">
        <v>28</v>
      </c>
      <c r="C5" s="13">
        <v>180</v>
      </c>
      <c r="F5" s="12" t="s">
        <v>29</v>
      </c>
      <c r="G5" s="15">
        <f>(C4*(0.001))/C6</f>
        <v>0.22500000000000001</v>
      </c>
    </row>
    <row r="6" spans="2:7" ht="41.4" x14ac:dyDescent="0.25">
      <c r="B6" s="12" t="s">
        <v>30</v>
      </c>
      <c r="C6" s="13">
        <v>4.0000000000000001E-3</v>
      </c>
      <c r="F6" s="12" t="s">
        <v>31</v>
      </c>
      <c r="G6" s="16">
        <f>2*G7</f>
        <v>0.67082039324993692</v>
      </c>
    </row>
    <row r="7" spans="2:7" ht="33" customHeight="1" x14ac:dyDescent="0.25">
      <c r="F7" s="12" t="s">
        <v>32</v>
      </c>
      <c r="G7" s="16">
        <f>SQRT(G5/2)</f>
        <v>0.33541019662496846</v>
      </c>
    </row>
    <row r="8" spans="2:7" ht="54" customHeight="1" x14ac:dyDescent="0.25">
      <c r="F8" s="12" t="s">
        <v>33</v>
      </c>
      <c r="G8" s="15">
        <f>G4*0.001/G5</f>
        <v>0.72</v>
      </c>
    </row>
    <row r="9" spans="2:7" ht="36" customHeight="1" x14ac:dyDescent="0.25">
      <c r="F9" s="17" t="s">
        <v>34</v>
      </c>
      <c r="G9" s="15">
        <f>0.75*G6</f>
        <v>0.50311529493745266</v>
      </c>
    </row>
    <row r="10" spans="2:7" ht="29.25" customHeight="1" x14ac:dyDescent="0.25">
      <c r="F10" s="17" t="s">
        <v>35</v>
      </c>
      <c r="G10" s="15">
        <f>0.9*G8</f>
        <v>0.64800000000000002</v>
      </c>
    </row>
    <row r="11" spans="2:7" ht="29.25" customHeight="1" x14ac:dyDescent="0.25">
      <c r="F11" s="17" t="s">
        <v>36</v>
      </c>
      <c r="G11" s="15">
        <f>0.1*G8</f>
        <v>7.1999999999999995E-2</v>
      </c>
    </row>
    <row r="12" spans="2:7" ht="45.75" customHeight="1" x14ac:dyDescent="0.25"/>
    <row r="14" spans="2:7" x14ac:dyDescent="0.25">
      <c r="C14" s="8" t="s">
        <v>37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Septico Casa de máquinas</vt:lpstr>
      <vt:lpstr>Septico Captación</vt:lpstr>
      <vt:lpstr>Trampa de grasas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Elkin Cataño</dc:creator>
  <cp:lastModifiedBy>Usuario</cp:lastModifiedBy>
  <dcterms:created xsi:type="dcterms:W3CDTF">2020-01-29T22:14:40Z</dcterms:created>
  <dcterms:modified xsi:type="dcterms:W3CDTF">2021-05-12T15:12:26Z</dcterms:modified>
</cp:coreProperties>
</file>